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0250" windowHeight="12690"/>
  </bookViews>
  <sheets>
    <sheet name="Sheet1" sheetId="4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0" i="4" l="1"/>
  <c r="C71" i="4"/>
  <c r="C72" i="4"/>
  <c r="C73" i="4"/>
  <c r="C74" i="4"/>
  <c r="C75" i="4"/>
  <c r="C76" i="4"/>
  <c r="C77" i="4"/>
  <c r="C78" i="4"/>
  <c r="C79" i="4"/>
  <c r="C80" i="4"/>
  <c r="C69" i="4"/>
  <c r="C58" i="4"/>
  <c r="C59" i="4"/>
  <c r="C60" i="4"/>
  <c r="C61" i="4"/>
  <c r="C62" i="4"/>
  <c r="C63" i="4"/>
  <c r="C64" i="4"/>
  <c r="C65" i="4"/>
  <c r="C66" i="4"/>
  <c r="C67" i="4"/>
  <c r="C68" i="4"/>
  <c r="C57" i="4"/>
  <c r="C46" i="4"/>
  <c r="C47" i="4"/>
  <c r="C48" i="4"/>
  <c r="C49" i="4"/>
  <c r="C50" i="4"/>
  <c r="C51" i="4"/>
  <c r="C52" i="4"/>
  <c r="C53" i="4"/>
  <c r="C54" i="4"/>
  <c r="C55" i="4"/>
  <c r="C56" i="4"/>
  <c r="C45" i="4"/>
  <c r="D28" i="4"/>
  <c r="I46" i="4"/>
  <c r="I47" i="4"/>
  <c r="I48" i="4"/>
  <c r="I49" i="4"/>
  <c r="I50" i="4"/>
  <c r="I51" i="4"/>
  <c r="I52" i="4"/>
  <c r="I53" i="4"/>
  <c r="I54" i="4"/>
  <c r="I55" i="4"/>
  <c r="I56" i="4"/>
  <c r="I45" i="4"/>
  <c r="C28" i="4"/>
  <c r="M49" i="4"/>
  <c r="J47" i="4"/>
  <c r="M56" i="4"/>
  <c r="M46" i="4"/>
  <c r="M47" i="4"/>
  <c r="M48" i="4"/>
  <c r="M50" i="4"/>
  <c r="M51" i="4"/>
  <c r="M52" i="4"/>
  <c r="M53" i="4"/>
  <c r="M54" i="4"/>
  <c r="M55" i="4"/>
  <c r="M45" i="4"/>
  <c r="J46" i="4"/>
  <c r="J48" i="4"/>
  <c r="K48" i="4" s="1"/>
  <c r="L48" i="4" s="1"/>
  <c r="J49" i="4"/>
  <c r="J50" i="4"/>
  <c r="J51" i="4"/>
  <c r="J52" i="4"/>
  <c r="J53" i="4"/>
  <c r="J54" i="4"/>
  <c r="J55" i="4"/>
  <c r="J56" i="4"/>
  <c r="K56" i="4" s="1"/>
  <c r="D80" i="4" s="1"/>
  <c r="J45" i="4"/>
  <c r="B28" i="4"/>
  <c r="K54" i="4" l="1"/>
  <c r="L54" i="4" s="1"/>
  <c r="N54" i="4" s="1"/>
  <c r="K52" i="4"/>
  <c r="L52" i="4" s="1"/>
  <c r="N52" i="4" s="1"/>
  <c r="K50" i="4"/>
  <c r="L50" i="4" s="1"/>
  <c r="N50" i="4" s="1"/>
  <c r="K46" i="4"/>
  <c r="L46" i="4" s="1"/>
  <c r="N46" i="4" s="1"/>
  <c r="D48" i="4"/>
  <c r="D56" i="4"/>
  <c r="D60" i="4"/>
  <c r="D64" i="4"/>
  <c r="D68" i="4"/>
  <c r="D72" i="4"/>
  <c r="K49" i="4"/>
  <c r="K55" i="4"/>
  <c r="L55" i="4" s="1"/>
  <c r="N55" i="4" s="1"/>
  <c r="K51" i="4"/>
  <c r="K47" i="4"/>
  <c r="K45" i="4"/>
  <c r="L56" i="4"/>
  <c r="N56" i="4" s="1"/>
  <c r="K53" i="4"/>
  <c r="N48" i="4"/>
  <c r="D54" i="4" l="1"/>
  <c r="D66" i="4"/>
  <c r="D78" i="4"/>
  <c r="D76" i="4"/>
  <c r="D52" i="4"/>
  <c r="D50" i="4"/>
  <c r="D62" i="4"/>
  <c r="D74" i="4"/>
  <c r="D46" i="4"/>
  <c r="D58" i="4"/>
  <c r="D70" i="4"/>
  <c r="D71" i="4"/>
  <c r="D59" i="4"/>
  <c r="D47" i="4"/>
  <c r="D45" i="4"/>
  <c r="E45" i="4" s="1"/>
  <c r="D69" i="4"/>
  <c r="D57" i="4"/>
  <c r="L49" i="4"/>
  <c r="N49" i="4" s="1"/>
  <c r="D73" i="4"/>
  <c r="D61" i="4"/>
  <c r="D49" i="4"/>
  <c r="D79" i="4"/>
  <c r="D67" i="4"/>
  <c r="D55" i="4"/>
  <c r="D77" i="4"/>
  <c r="D53" i="4"/>
  <c r="D65" i="4"/>
  <c r="L51" i="4"/>
  <c r="N51" i="4" s="1"/>
  <c r="D75" i="4"/>
  <c r="D63" i="4"/>
  <c r="D51" i="4"/>
  <c r="L53" i="4"/>
  <c r="N53" i="4" s="1"/>
  <c r="L47" i="4"/>
  <c r="N47" i="4" s="1"/>
  <c r="L45" i="4"/>
  <c r="N45" i="4" s="1"/>
  <c r="E46" i="4" l="1"/>
  <c r="E47" i="4" s="1"/>
  <c r="F48" i="4" s="1"/>
  <c r="F45" i="4"/>
  <c r="F46" i="4"/>
  <c r="F47" i="4" l="1"/>
  <c r="E48" i="4"/>
  <c r="F49" i="4" s="1"/>
  <c r="E49" i="4" l="1"/>
  <c r="E50" i="4" l="1"/>
  <c r="F50" i="4"/>
  <c r="E51" i="4" l="1"/>
  <c r="F51" i="4"/>
  <c r="F52" i="4" l="1"/>
  <c r="E52" i="4"/>
  <c r="F53" i="4" l="1"/>
  <c r="E53" i="4"/>
  <c r="F54" i="4" l="1"/>
  <c r="E54" i="4"/>
  <c r="F55" i="4" l="1"/>
  <c r="E55" i="4"/>
  <c r="F56" i="4" l="1"/>
  <c r="E56" i="4"/>
  <c r="F57" i="4" l="1"/>
  <c r="E57" i="4"/>
  <c r="F58" i="4" l="1"/>
  <c r="E58" i="4"/>
  <c r="F59" i="4" l="1"/>
  <c r="E59" i="4"/>
  <c r="F60" i="4" l="1"/>
  <c r="E60" i="4"/>
  <c r="F61" i="4" l="1"/>
  <c r="E61" i="4"/>
  <c r="F62" i="4" l="1"/>
  <c r="E62" i="4"/>
  <c r="F63" i="4" l="1"/>
  <c r="E63" i="4"/>
  <c r="F64" i="4" l="1"/>
  <c r="E64" i="4"/>
  <c r="F65" i="4" l="1"/>
  <c r="E65" i="4"/>
  <c r="F66" i="4" l="1"/>
  <c r="E66" i="4"/>
  <c r="E67" i="4" l="1"/>
  <c r="F67" i="4"/>
  <c r="F68" i="4" l="1"/>
  <c r="E68" i="4"/>
  <c r="F69" i="4" l="1"/>
  <c r="E69" i="4"/>
  <c r="F70" i="4" l="1"/>
  <c r="E70" i="4"/>
  <c r="F71" i="4" l="1"/>
  <c r="E71" i="4"/>
  <c r="F72" i="4" l="1"/>
  <c r="E72" i="4"/>
  <c r="F73" i="4" l="1"/>
  <c r="E73" i="4"/>
  <c r="F74" i="4" l="1"/>
  <c r="E74" i="4"/>
  <c r="F75" i="4" l="1"/>
  <c r="E75" i="4"/>
  <c r="F76" i="4" l="1"/>
  <c r="E76" i="4"/>
  <c r="F77" i="4" l="1"/>
  <c r="E77" i="4"/>
  <c r="F78" i="4" l="1"/>
  <c r="E78" i="4"/>
  <c r="F79" i="4" l="1"/>
  <c r="E79" i="4"/>
  <c r="F80" i="4" l="1"/>
  <c r="E80" i="4"/>
</calcChain>
</file>

<file path=xl/sharedStrings.xml><?xml version="1.0" encoding="utf-8"?>
<sst xmlns="http://schemas.openxmlformats.org/spreadsheetml/2006/main" count="92" uniqueCount="57">
  <si>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</si>
  <si>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</si>
  <si>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</si>
  <si>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</si>
  <si>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</si>
  <si>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</si>
  <si>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</si>
  <si>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</si>
  <si>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</si>
  <si>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</si>
  <si>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</si>
  <si>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</si>
  <si>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January:</t>
  </si>
  <si>
    <t>February:</t>
  </si>
  <si>
    <t>March:</t>
  </si>
  <si>
    <t>April:</t>
  </si>
  <si>
    <t>May:</t>
  </si>
  <si>
    <t>June:</t>
  </si>
  <si>
    <t>July:</t>
  </si>
  <si>
    <t>August:</t>
  </si>
  <si>
    <t>September:</t>
  </si>
  <si>
    <t>October:</t>
  </si>
  <si>
    <t>November:</t>
  </si>
  <si>
    <t>December:</t>
  </si>
  <si>
    <t>Year 1</t>
  </si>
  <si>
    <t>Year 2</t>
  </si>
  <si>
    <t>Year 3</t>
  </si>
  <si>
    <t>Collection efficiency (%):</t>
  </si>
  <si>
    <t>Avg. monthly rainfall (in)</t>
  </si>
  <si>
    <t>Supply</t>
  </si>
  <si>
    <t>Demand</t>
  </si>
  <si>
    <t>Initial tank volume (gal):</t>
  </si>
  <si>
    <t>Total:</t>
  </si>
  <si>
    <t>Yearly Percent Average Rainfall (%)</t>
  </si>
  <si>
    <r>
      <t>Catchment area (ft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):</t>
    </r>
  </si>
  <si>
    <t>Input Values</t>
  </si>
  <si>
    <t>Calculations</t>
  </si>
  <si>
    <t>Year 1:</t>
  </si>
  <si>
    <t>Year 2:</t>
  </si>
  <si>
    <t>Year 3:</t>
  </si>
  <si>
    <t>To use the calculator fill in all highlighted input values.</t>
  </si>
  <si>
    <t>Evapotranspiration (inches)</t>
  </si>
  <si>
    <t xml:space="preserve">Plant water use Coefficient </t>
  </si>
  <si>
    <t>Plant water needs in Inches</t>
  </si>
  <si>
    <t>Gallons per square foot</t>
  </si>
  <si>
    <t>Square Footage of Landscape</t>
  </si>
  <si>
    <t>Total Landscaping water Demand in gallons</t>
  </si>
  <si>
    <t xml:space="preserve">April </t>
  </si>
  <si>
    <t>Plant water use coeff:</t>
  </si>
  <si>
    <r>
      <t>Irrigated area (ft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):</t>
    </r>
  </si>
  <si>
    <t>Supplemental Water</t>
  </si>
  <si>
    <t>Tank Volume</t>
  </si>
  <si>
    <t>Tank size (gal):</t>
  </si>
  <si>
    <t>Avg. PET (in)</t>
  </si>
  <si>
    <t>AC Condensate (gal)</t>
  </si>
  <si>
    <t>Monthly indoor demand (gal):</t>
  </si>
  <si>
    <t>Texas AgriLife Extension Service Rainwater Harvesting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</si>
</sst>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Arial"/>
      <family val="2"/>
    </font>
    <font>
      <i/>
      <sz val="11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5" fillId="0" borderId="0" xfId="0" applyFont="1"/>
    <xf numFmtId="0" fontId="7" fillId="0" borderId="0" xfId="0" applyFont="1"/>
    <xf numFmtId="0" fontId="0" fillId="0" borderId="0" xfId="0" applyProtection="1"/>
    <xf numFmtId="0" fontId="1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/>
    </xf>
    <xf numFmtId="1" fontId="0" fillId="0" borderId="0" xfId="0" applyNumberFormat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</xf>
    <xf numFmtId="2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3" fillId="0" borderId="5" xfId="0" applyFont="1" applyBorder="1" applyAlignment="1" applyProtection="1">
      <alignment horizontal="center" vertical="center"/>
    </xf>
    <xf numFmtId="2" fontId="3" fillId="0" borderId="6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1" fontId="3" fillId="0" borderId="7" xfId="0" applyNumberFormat="1" applyFont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 wrapText="1"/>
      <protection locked="0"/>
    </xf>
    <xf numFmtId="9" fontId="0" fillId="2" borderId="2" xfId="0" applyNumberForma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aseline="0"/>
            </a:pPr>
            <a:r>
              <a:rPr lang="en-US" sz="2000" baseline="0"/>
              <a:t>Tank Volume and Supplemental Water Needs for 3 years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2864625124547"/>
          <c:y val="0.18374716923922452"/>
          <c:w val="0.84829998853726707"/>
          <c:h val="0.43577228839174947"/>
        </c:manualLayout>
      </c:layout>
      <c:lineChart>
        <c:grouping val="standard"/>
        <c:varyColors val="0"/>
        <c:ser>
          <c:idx val="2"/>
          <c:order val="0"/>
          <c:tx>
            <c:strRef>
              <c:f>Sheet1!$E$44</c:f>
              <c:strCache>
                <c:ptCount val="1"/>
                <c:pt idx="0">
                  <c:v>Tank Volume</c:v>
                </c:pt>
              </c:strCache>
            </c:strRef>
          </c:tx>
          <c:marker>
            <c:symbol val="none"/>
          </c:marker>
          <c:cat>
            <c:multiLvlStrRef>
              <c:f>Sheet1!$A$45:$B$80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Year 1</c:v>
                  </c:pt>
                  <c:pt idx="12">
                    <c:v>Year 2</c:v>
                  </c:pt>
                  <c:pt idx="24">
                    <c:v>Year 3</c:v>
                  </c:pt>
                </c:lvl>
              </c:multiLvlStrCache>
            </c:multiLvlStrRef>
          </c:cat>
          <c:val>
            <c:numRef>
              <c:f>Sheet1!$E$45:$E$80</c:f>
              <c:numCache>
                <c:formatCode>0</c:formatCode>
                <c:ptCount val="36"/>
                <c:pt idx="0">
                  <c:v>255.62800000000061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386.28800000000047</c:v>
                </c:pt>
                <c:pt idx="5">
                  <c:v>1056.6640000000016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386.28800000000047</c:v>
                </c:pt>
                <c:pt idx="17">
                  <c:v>1056.6640000000016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386.28800000000047</c:v>
                </c:pt>
                <c:pt idx="29">
                  <c:v>1056.6640000000016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smooth val="1"/>
        </c:ser>
        <c:ser>
          <c:idx val="3"/>
          <c:order val="1"/>
          <c:tx>
            <c:strRef>
              <c:f>Sheet1!$F$44</c:f>
              <c:strCache>
                <c:ptCount val="1"/>
                <c:pt idx="0">
                  <c:v>Supplemental Water</c:v>
                </c:pt>
              </c:strCache>
            </c:strRef>
          </c:tx>
          <c:marker>
            <c:symbol val="none"/>
          </c:marker>
          <c:cat>
            <c:multiLvlStrRef>
              <c:f>Sheet1!$A$45:$B$80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Year 1</c:v>
                  </c:pt>
                  <c:pt idx="12">
                    <c:v>Year 2</c:v>
                  </c:pt>
                  <c:pt idx="24">
                    <c:v>Year 3</c:v>
                  </c:pt>
                </c:lvl>
              </c:multiLvlStrCache>
            </c:multiLvlStrRef>
          </c:cat>
          <c:val>
            <c:numRef>
              <c:f>Sheet1!$F$45:$F$80</c:f>
              <c:numCache>
                <c:formatCode>0</c:formatCode>
                <c:ptCount val="36"/>
                <c:pt idx="0">
                  <c:v>0</c:v>
                </c:pt>
                <c:pt idx="1">
                  <c:v>2483.0519999999997</c:v>
                </c:pt>
                <c:pt idx="2">
                  <c:v>2170.5039999999999</c:v>
                </c:pt>
                <c:pt idx="3">
                  <c:v>1886.4160000000002</c:v>
                </c:pt>
                <c:pt idx="4">
                  <c:v>0</c:v>
                </c:pt>
                <c:pt idx="5">
                  <c:v>0</c:v>
                </c:pt>
                <c:pt idx="6">
                  <c:v>1397.9279999999981</c:v>
                </c:pt>
                <c:pt idx="7">
                  <c:v>1602.3280000000004</c:v>
                </c:pt>
                <c:pt idx="8">
                  <c:v>892.10800000000017</c:v>
                </c:pt>
                <c:pt idx="9">
                  <c:v>608.02000000000044</c:v>
                </c:pt>
                <c:pt idx="10">
                  <c:v>1034.1519999999991</c:v>
                </c:pt>
                <c:pt idx="11">
                  <c:v>1744.3719999999994</c:v>
                </c:pt>
                <c:pt idx="12">
                  <c:v>1744.3719999999994</c:v>
                </c:pt>
                <c:pt idx="13">
                  <c:v>2738.6800000000003</c:v>
                </c:pt>
                <c:pt idx="14">
                  <c:v>2170.5039999999999</c:v>
                </c:pt>
                <c:pt idx="15">
                  <c:v>1886.4160000000002</c:v>
                </c:pt>
                <c:pt idx="16">
                  <c:v>0</c:v>
                </c:pt>
                <c:pt idx="17">
                  <c:v>0</c:v>
                </c:pt>
                <c:pt idx="18">
                  <c:v>1397.9279999999981</c:v>
                </c:pt>
                <c:pt idx="19">
                  <c:v>1602.3280000000004</c:v>
                </c:pt>
                <c:pt idx="20">
                  <c:v>892.10800000000017</c:v>
                </c:pt>
                <c:pt idx="21">
                  <c:v>608.02000000000044</c:v>
                </c:pt>
                <c:pt idx="22">
                  <c:v>1034.1519999999991</c:v>
                </c:pt>
                <c:pt idx="23">
                  <c:v>1744.3719999999994</c:v>
                </c:pt>
                <c:pt idx="24">
                  <c:v>1744.3719999999994</c:v>
                </c:pt>
                <c:pt idx="25">
                  <c:v>2738.6800000000003</c:v>
                </c:pt>
                <c:pt idx="26">
                  <c:v>2170.5039999999999</c:v>
                </c:pt>
                <c:pt idx="27">
                  <c:v>1886.4160000000002</c:v>
                </c:pt>
                <c:pt idx="28">
                  <c:v>0</c:v>
                </c:pt>
                <c:pt idx="29">
                  <c:v>0</c:v>
                </c:pt>
                <c:pt idx="30">
                  <c:v>1397.9279999999981</c:v>
                </c:pt>
                <c:pt idx="31">
                  <c:v>1602.3280000000004</c:v>
                </c:pt>
                <c:pt idx="32">
                  <c:v>892.10800000000017</c:v>
                </c:pt>
                <c:pt idx="33">
                  <c:v>608.02000000000044</c:v>
                </c:pt>
                <c:pt idx="34">
                  <c:v>1034.1519999999991</c:v>
                </c:pt>
                <c:pt idx="35">
                  <c:v>1744.3719999999994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18752"/>
        <c:axId val="145820288"/>
      </c:lineChart>
      <c:catAx>
        <c:axId val="1458187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 b="1" i="0" baseline="0"/>
            </a:pPr>
            <a:endParaRPr lang="en-US"/>
          </a:p>
        </c:txPr>
        <c:crossAx val="145820288"/>
        <c:crosses val="autoZero"/>
        <c:auto val="1"/>
        <c:lblAlgn val="ctr"/>
        <c:lblOffset val="100"/>
        <c:noMultiLvlLbl val="0"/>
      </c:catAx>
      <c:valAx>
        <c:axId val="145820288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Harvested</a:t>
                </a:r>
                <a:r>
                  <a:rPr lang="en-US" baseline="0"/>
                  <a:t> </a:t>
                </a:r>
                <a:r>
                  <a:rPr lang="en-US" sz="1400" baseline="0"/>
                  <a:t>Rainwater</a:t>
                </a:r>
                <a:r>
                  <a:rPr lang="en-US" baseline="0"/>
                  <a:t> Volume (gal)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145818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2783180133599236"/>
          <c:y val="0.84585019746363566"/>
          <c:w val="0.23034236267870578"/>
          <c:h val="0.15414976069167824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192405</xdr:colOff>
      <xdr:row>3</xdr:row>
      <xdr:rowOff>112395</xdr:rowOff>
    </xdr:from>
    <xdr:to>
      <xdr:col>13</xdr:col>
      <xdr:colOff>857250</xdr:colOff>
      <xdr:row>36</xdr:row>
      <xdr:rowOff>342901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371476</xdr:colOff>
      <xdr:row>33</xdr:row>
      <xdr:rowOff>133350</xdr:rowOff>
    </xdr:from>
    <xdr:to>
      <xdr:col>7</xdr:col>
      <xdr:colOff>200026</xdr:colOff>
      <xdr:row>36</xdr:row>
      <xdr:rowOff>304799</xdr:rowOff>
    </xdr:to>
    <xdr:pic>
      <xdr:nvPicPr>
        <xdr:cNvPr id="3" name="Picture 2" descr="AgriLife EXTENSION logo (2-color)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95876" y="6848475"/>
          <a:ext cx="3028950" cy="742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workbookViewId="0">
      <selection activeCell="C13" sqref="C13"/>
    </sheetView>
  </sheetViews>
  <sheetFormatPr defaultRowHeight="15" x14ac:dyDescent="0.25"/>
  <cols>
    <col min="1" max="1" width="29.140625" customWidth="1"/>
    <col min="2" max="2" width="10.85546875" style="1" bestFit="1" customWidth="1"/>
    <col min="3" max="3" width="12.5703125" customWidth="1"/>
    <col min="4" max="4" width="18.28515625" style="1" bestFit="1" customWidth="1"/>
    <col min="5" max="5" width="17.85546875" style="1" bestFit="1" customWidth="1"/>
    <col min="6" max="6" width="19.7109375" style="1" bestFit="1" customWidth="1"/>
    <col min="7" max="7" width="10.42578125" style="1" bestFit="1" customWidth="1"/>
    <col min="8" max="8" width="17.85546875" style="1" customWidth="1"/>
    <col min="9" max="10" width="19.85546875" style="1" customWidth="1"/>
    <col min="11" max="12" width="26.5703125" style="1" customWidth="1"/>
    <col min="13" max="13" width="17.7109375" style="1" customWidth="1"/>
    <col min="14" max="14" width="20.5703125" style="1" customWidth="1"/>
    <col min="15" max="15" width="18.28515625" style="1" customWidth="1"/>
    <col min="16" max="16" width="15.140625" customWidth="1"/>
    <col min="17" max="17" width="16.42578125" customWidth="1"/>
    <col min="18" max="18" width="20" customWidth="1"/>
    <col min="19" max="19" width="21.85546875" customWidth="1"/>
  </cols>
  <sheetData>
    <row r="1" spans="1:15" ht="36" x14ac:dyDescent="0.55000000000000004">
      <c r="A1" s="5" t="s">
        <v>56</v>
      </c>
    </row>
    <row r="2" spans="1:15" ht="18.75" x14ac:dyDescent="0.3">
      <c r="A2" s="4" t="s">
        <v>40</v>
      </c>
    </row>
    <row r="5" spans="1:15" x14ac:dyDescent="0.25">
      <c r="A5" s="30"/>
      <c r="B5" s="31"/>
      <c r="C5" s="30"/>
      <c r="D5" s="31"/>
    </row>
    <row r="6" spans="1:15" x14ac:dyDescent="0.25">
      <c r="A6" s="40" t="s">
        <v>35</v>
      </c>
      <c r="B6" s="41"/>
      <c r="C6" s="30"/>
      <c r="D6" s="31"/>
    </row>
    <row r="7" spans="1:15" ht="19.5" customHeight="1" x14ac:dyDescent="0.25">
      <c r="A7" s="32" t="s">
        <v>34</v>
      </c>
      <c r="B7" s="33">
        <v>3000</v>
      </c>
      <c r="C7" s="30"/>
      <c r="D7" s="31"/>
    </row>
    <row r="8" spans="1:15" x14ac:dyDescent="0.25">
      <c r="A8" s="32" t="s">
        <v>27</v>
      </c>
      <c r="B8" s="33">
        <v>95</v>
      </c>
      <c r="C8" s="30"/>
      <c r="D8" s="31"/>
    </row>
    <row r="9" spans="1:15" x14ac:dyDescent="0.25">
      <c r="A9" s="32" t="s">
        <v>31</v>
      </c>
      <c r="B9" s="33">
        <v>2000</v>
      </c>
      <c r="C9" s="30"/>
      <c r="D9" s="31"/>
    </row>
    <row r="10" spans="1:15" x14ac:dyDescent="0.25">
      <c r="A10" s="32" t="s">
        <v>52</v>
      </c>
      <c r="B10" s="33">
        <v>10000</v>
      </c>
      <c r="C10" s="30"/>
      <c r="D10" s="31"/>
    </row>
    <row r="11" spans="1:15" x14ac:dyDescent="0.25">
      <c r="A11" s="32" t="s">
        <v>48</v>
      </c>
      <c r="B11" s="33">
        <v>0</v>
      </c>
      <c r="C11" s="30"/>
      <c r="D11" s="31"/>
    </row>
    <row r="12" spans="1:15" ht="17.25" x14ac:dyDescent="0.25">
      <c r="A12" s="32" t="s">
        <v>49</v>
      </c>
      <c r="B12" s="33">
        <v>0</v>
      </c>
      <c r="C12" s="30"/>
      <c r="D12" s="31"/>
    </row>
    <row r="13" spans="1:15" x14ac:dyDescent="0.25">
      <c r="A13" s="32" t="s">
        <v>55</v>
      </c>
      <c r="B13" s="33">
        <v>7000</v>
      </c>
      <c r="C13" s="30"/>
      <c r="D13" s="31"/>
    </row>
    <row r="14" spans="1:15" x14ac:dyDescent="0.25">
      <c r="A14" s="34"/>
      <c r="B14" s="35"/>
      <c r="C14" s="30"/>
      <c r="D14" s="31"/>
    </row>
    <row r="15" spans="1:15" x14ac:dyDescent="0.25">
      <c r="A15" s="44" t="s">
        <v>28</v>
      </c>
      <c r="B15" s="45"/>
      <c r="C15" s="36" t="s">
        <v>53</v>
      </c>
      <c r="D15" s="37" t="s">
        <v>54</v>
      </c>
    </row>
    <row r="16" spans="1:15" x14ac:dyDescent="0.25">
      <c r="A16" s="32" t="s">
        <v>12</v>
      </c>
      <c r="B16" s="33">
        <v>3.7</v>
      </c>
      <c r="C16" s="33">
        <v>2.02</v>
      </c>
      <c r="D16" s="33">
        <v>0</v>
      </c>
      <c r="O16"/>
    </row>
    <row r="17" spans="1:15" x14ac:dyDescent="0.25">
      <c r="A17" s="32" t="s">
        <v>13</v>
      </c>
      <c r="B17" s="33">
        <v>3</v>
      </c>
      <c r="C17" s="33">
        <v>2.71</v>
      </c>
      <c r="D17" s="33">
        <v>0</v>
      </c>
      <c r="O17"/>
    </row>
    <row r="18" spans="1:15" x14ac:dyDescent="0.25">
      <c r="A18" s="32" t="s">
        <v>14</v>
      </c>
      <c r="B18" s="33">
        <v>3.4</v>
      </c>
      <c r="C18" s="33">
        <v>4.03</v>
      </c>
      <c r="D18" s="33">
        <v>0</v>
      </c>
      <c r="O18"/>
    </row>
    <row r="19" spans="1:15" x14ac:dyDescent="0.25">
      <c r="A19" s="32" t="s">
        <v>15</v>
      </c>
      <c r="B19" s="33">
        <v>3.6</v>
      </c>
      <c r="C19" s="33">
        <v>5.23</v>
      </c>
      <c r="D19" s="33">
        <v>0</v>
      </c>
      <c r="O19"/>
    </row>
    <row r="20" spans="1:15" x14ac:dyDescent="0.25">
      <c r="A20" s="32" t="s">
        <v>16</v>
      </c>
      <c r="B20" s="33">
        <v>5.2</v>
      </c>
      <c r="C20" s="33">
        <v>7.48</v>
      </c>
      <c r="D20" s="33">
        <v>0</v>
      </c>
      <c r="O20"/>
    </row>
    <row r="21" spans="1:15" x14ac:dyDescent="0.25">
      <c r="A21" s="32" t="s">
        <v>17</v>
      </c>
      <c r="B21" s="33">
        <v>5.4</v>
      </c>
      <c r="C21" s="33">
        <v>8.08</v>
      </c>
      <c r="D21" s="33">
        <v>0</v>
      </c>
      <c r="O21"/>
    </row>
    <row r="22" spans="1:15" x14ac:dyDescent="0.25">
      <c r="A22" s="32" t="s">
        <v>18</v>
      </c>
      <c r="B22" s="33">
        <v>3.2</v>
      </c>
      <c r="C22" s="33">
        <v>7.79</v>
      </c>
      <c r="D22" s="33">
        <v>0</v>
      </c>
      <c r="O22"/>
    </row>
    <row r="23" spans="1:15" x14ac:dyDescent="0.25">
      <c r="A23" s="32" t="s">
        <v>19</v>
      </c>
      <c r="B23" s="33">
        <v>3.8</v>
      </c>
      <c r="C23" s="33">
        <v>7.78</v>
      </c>
      <c r="D23" s="33">
        <v>0</v>
      </c>
      <c r="O23"/>
    </row>
    <row r="24" spans="1:15" ht="15" customHeight="1" x14ac:dyDescent="0.25">
      <c r="A24" s="32" t="s">
        <v>20</v>
      </c>
      <c r="B24" s="33">
        <v>4.3</v>
      </c>
      <c r="C24" s="33">
        <v>6.06</v>
      </c>
      <c r="D24" s="33">
        <v>0</v>
      </c>
      <c r="O24"/>
    </row>
    <row r="25" spans="1:15" ht="15.75" customHeight="1" x14ac:dyDescent="0.25">
      <c r="A25" s="32" t="s">
        <v>21</v>
      </c>
      <c r="B25" s="33">
        <v>4.5</v>
      </c>
      <c r="C25" s="33">
        <v>4.9000000000000004</v>
      </c>
      <c r="D25" s="33">
        <v>0</v>
      </c>
      <c r="O25"/>
    </row>
    <row r="26" spans="1:15" ht="15" customHeight="1" x14ac:dyDescent="0.25">
      <c r="A26" s="32" t="s">
        <v>22</v>
      </c>
      <c r="B26" s="33">
        <v>4.2</v>
      </c>
      <c r="C26" s="33">
        <v>3.06</v>
      </c>
      <c r="D26" s="33">
        <v>0</v>
      </c>
      <c r="O26"/>
    </row>
    <row r="27" spans="1:15" ht="16.5" customHeight="1" x14ac:dyDescent="0.25">
      <c r="A27" s="32" t="s">
        <v>23</v>
      </c>
      <c r="B27" s="33">
        <v>3.7</v>
      </c>
      <c r="C27" s="33">
        <v>2.12</v>
      </c>
      <c r="D27" s="33">
        <v>0</v>
      </c>
      <c r="O27"/>
    </row>
    <row r="28" spans="1:15" x14ac:dyDescent="0.25">
      <c r="A28" s="32" t="s">
        <v>32</v>
      </c>
      <c r="B28" s="38">
        <f>SUM(B16:B27)</f>
        <v>48</v>
      </c>
      <c r="C28" s="38">
        <f>SUM(C16:C27)</f>
        <v>61.260000000000005</v>
      </c>
      <c r="D28" s="38">
        <f>SUM(D16:D27)</f>
        <v>0</v>
      </c>
      <c r="O28"/>
    </row>
    <row r="29" spans="1:15" x14ac:dyDescent="0.25">
      <c r="A29" s="34"/>
      <c r="B29" s="35"/>
      <c r="C29" s="30"/>
      <c r="D29" s="31"/>
    </row>
    <row r="30" spans="1:15" x14ac:dyDescent="0.25">
      <c r="A30" s="46" t="s">
        <v>33</v>
      </c>
      <c r="B30" s="47"/>
      <c r="C30" s="30"/>
      <c r="D30" s="31"/>
    </row>
    <row r="31" spans="1:15" x14ac:dyDescent="0.25">
      <c r="A31" s="32" t="s">
        <v>37</v>
      </c>
      <c r="B31" s="39">
        <v>0.8</v>
      </c>
      <c r="C31" s="30"/>
      <c r="D31" s="31"/>
    </row>
    <row r="32" spans="1:15" x14ac:dyDescent="0.25">
      <c r="A32" s="32" t="s">
        <v>38</v>
      </c>
      <c r="B32" s="39">
        <v>0.8</v>
      </c>
      <c r="C32" s="30"/>
      <c r="D32" s="31"/>
    </row>
    <row r="33" spans="1:15" x14ac:dyDescent="0.25">
      <c r="A33" s="32" t="s">
        <v>39</v>
      </c>
      <c r="B33" s="39">
        <v>0.8</v>
      </c>
      <c r="C33" s="30"/>
      <c r="D33" s="31"/>
    </row>
    <row r="34" spans="1:15" x14ac:dyDescent="0.25">
      <c r="A34" s="34"/>
      <c r="B34" s="35"/>
      <c r="C34" s="30"/>
      <c r="D34" s="31"/>
    </row>
    <row r="35" spans="1:15" x14ac:dyDescent="0.25">
      <c r="A35" s="1"/>
      <c r="C35" s="1"/>
      <c r="M35"/>
      <c r="N35"/>
      <c r="O35"/>
    </row>
    <row r="36" spans="1:15" x14ac:dyDescent="0.25">
      <c r="A36" s="1"/>
      <c r="C36" s="1"/>
      <c r="M36"/>
      <c r="N36"/>
      <c r="O36"/>
    </row>
    <row r="37" spans="1:15" ht="30.75" customHeight="1" x14ac:dyDescent="0.25">
      <c r="A37" s="1"/>
      <c r="C37" s="1"/>
      <c r="M37"/>
      <c r="N37"/>
      <c r="O37"/>
    </row>
    <row r="38" spans="1:15" s="3" customFormat="1" ht="30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5" ht="30.75" customHeight="1" x14ac:dyDescent="0.25">
      <c r="A39" s="1"/>
      <c r="C39" s="1"/>
      <c r="M39"/>
      <c r="N39"/>
      <c r="O39"/>
    </row>
    <row r="40" spans="1:15" x14ac:dyDescent="0.25">
      <c r="A40" s="1"/>
      <c r="C40" s="1"/>
      <c r="M40"/>
      <c r="N40"/>
      <c r="O40"/>
    </row>
    <row r="41" spans="1:15" x14ac:dyDescent="0.25">
      <c r="A41" s="1"/>
      <c r="C41" s="1"/>
      <c r="M41"/>
      <c r="N41"/>
      <c r="O41"/>
    </row>
    <row r="42" spans="1:15" ht="18.75" customHeight="1" x14ac:dyDescent="0.25">
      <c r="A42" s="1"/>
      <c r="C42" s="1"/>
      <c r="M42"/>
      <c r="N42"/>
      <c r="O42"/>
    </row>
    <row r="43" spans="1:15" s="6" customFormat="1" ht="15.75" x14ac:dyDescent="0.25">
      <c r="B43" s="42" t="s">
        <v>36</v>
      </c>
      <c r="C43" s="43"/>
      <c r="D43" s="43"/>
      <c r="E43" s="43"/>
      <c r="F43" s="43"/>
      <c r="G43" s="43"/>
      <c r="H43" s="43"/>
      <c r="I43" s="7"/>
      <c r="J43" s="7"/>
      <c r="K43" s="8"/>
      <c r="L43" s="8"/>
      <c r="M43" s="8"/>
      <c r="N43" s="8"/>
      <c r="O43" s="8"/>
    </row>
    <row r="44" spans="1:15" s="6" customFormat="1" ht="42.75" x14ac:dyDescent="0.25">
      <c r="A44" s="9"/>
      <c r="B44" s="9"/>
      <c r="C44" s="10" t="s">
        <v>29</v>
      </c>
      <c r="D44" s="10" t="s">
        <v>30</v>
      </c>
      <c r="E44" s="10" t="s">
        <v>51</v>
      </c>
      <c r="F44" s="11" t="s">
        <v>50</v>
      </c>
      <c r="G44" s="8"/>
      <c r="H44" s="12"/>
      <c r="I44" s="13" t="s">
        <v>41</v>
      </c>
      <c r="J44" s="13" t="s">
        <v>42</v>
      </c>
      <c r="K44" s="13" t="s">
        <v>43</v>
      </c>
      <c r="L44" s="13" t="s">
        <v>44</v>
      </c>
      <c r="M44" s="13" t="s">
        <v>45</v>
      </c>
      <c r="N44" s="14" t="s">
        <v>46</v>
      </c>
    </row>
    <row r="45" spans="1:15" s="6" customFormat="1" x14ac:dyDescent="0.25">
      <c r="A45" s="15" t="s">
        <v>24</v>
      </c>
      <c r="B45" s="8" t="s">
        <v>0</v>
      </c>
      <c r="C45" s="16">
        <f t="shared" ref="C45:C56" si="0">$B$7*$B$8/100*0.623*$B16*$B$31+D16</f>
        <v>5255.6280000000006</v>
      </c>
      <c r="D45" s="16">
        <f t="shared" ref="D45:D56" si="1">$B$12*0.623*K45+$B$13</f>
        <v>7000</v>
      </c>
      <c r="E45" s="16">
        <f>IF(C45+B9-D45&gt;B10,B10,C45+B9-D45)</f>
        <v>255.62800000000061</v>
      </c>
      <c r="F45" s="16">
        <f>IF(E45&gt;0,0,D45-C45)</f>
        <v>0</v>
      </c>
      <c r="G45" s="16"/>
      <c r="H45" s="17" t="s">
        <v>0</v>
      </c>
      <c r="I45" s="18">
        <f>C16</f>
        <v>2.02</v>
      </c>
      <c r="J45" s="19">
        <f>$B$11</f>
        <v>0</v>
      </c>
      <c r="K45" s="20">
        <f t="shared" ref="K45:K56" si="2">I45*J45</f>
        <v>0</v>
      </c>
      <c r="L45" s="18">
        <f>K45*0.623</f>
        <v>0</v>
      </c>
      <c r="M45" s="21">
        <f>$B$12</f>
        <v>0</v>
      </c>
      <c r="N45" s="22">
        <f>M45*L45</f>
        <v>0</v>
      </c>
    </row>
    <row r="46" spans="1:15" s="6" customFormat="1" x14ac:dyDescent="0.25">
      <c r="A46" s="23"/>
      <c r="B46" s="8" t="s">
        <v>1</v>
      </c>
      <c r="C46" s="16">
        <f t="shared" si="0"/>
        <v>4261.32</v>
      </c>
      <c r="D46" s="16">
        <f t="shared" si="1"/>
        <v>7000</v>
      </c>
      <c r="E46" s="16">
        <f>IF(E45+C46-D46&gt;$B$10,$B$10,IF(E45+C46-D46&lt;0,0,E45+C46-D46))</f>
        <v>0</v>
      </c>
      <c r="F46" s="16">
        <f>IF(E45+C46&gt;D46,0,D46-C46-E45)</f>
        <v>2483.0519999999997</v>
      </c>
      <c r="G46" s="16"/>
      <c r="H46" s="17" t="s">
        <v>1</v>
      </c>
      <c r="I46" s="18">
        <f t="shared" ref="I46:I56" si="3">C17</f>
        <v>2.71</v>
      </c>
      <c r="J46" s="19">
        <f t="shared" ref="J46:J56" si="4">$B$11</f>
        <v>0</v>
      </c>
      <c r="K46" s="20">
        <f t="shared" si="2"/>
        <v>0</v>
      </c>
      <c r="L46" s="18">
        <f t="shared" ref="L46:L56" si="5">K46*0.623</f>
        <v>0</v>
      </c>
      <c r="M46" s="21">
        <f t="shared" ref="M46:M55" si="6">$B$12</f>
        <v>0</v>
      </c>
      <c r="N46" s="22">
        <f t="shared" ref="N46:N56" si="7">M46*L46</f>
        <v>0</v>
      </c>
    </row>
    <row r="47" spans="1:15" s="6" customFormat="1" x14ac:dyDescent="0.25">
      <c r="A47" s="23"/>
      <c r="B47" s="8" t="s">
        <v>2</v>
      </c>
      <c r="C47" s="16">
        <f t="shared" si="0"/>
        <v>4829.4960000000001</v>
      </c>
      <c r="D47" s="16">
        <f t="shared" si="1"/>
        <v>7000</v>
      </c>
      <c r="E47" s="16">
        <f t="shared" ref="E47:E49" si="8">IF(E46+C47-D47&gt;$B$10,$B$10,IF(E46+C47-D47&lt;0,0,E46+C47-D47))</f>
        <v>0</v>
      </c>
      <c r="F47" s="16">
        <f t="shared" ref="F47:F80" si="9">IF(E46+C47&gt;D47,0,D47-C47-E46)</f>
        <v>2170.5039999999999</v>
      </c>
      <c r="G47" s="16"/>
      <c r="H47" s="17" t="s">
        <v>2</v>
      </c>
      <c r="I47" s="18">
        <f t="shared" si="3"/>
        <v>4.03</v>
      </c>
      <c r="J47" s="19">
        <f>$B$11</f>
        <v>0</v>
      </c>
      <c r="K47" s="20">
        <f>I47*J47</f>
        <v>0</v>
      </c>
      <c r="L47" s="18">
        <f t="shared" si="5"/>
        <v>0</v>
      </c>
      <c r="M47" s="21">
        <f t="shared" si="6"/>
        <v>0</v>
      </c>
      <c r="N47" s="22">
        <f>M47*L47</f>
        <v>0</v>
      </c>
    </row>
    <row r="48" spans="1:15" s="6" customFormat="1" x14ac:dyDescent="0.25">
      <c r="A48" s="23"/>
      <c r="B48" s="8" t="s">
        <v>3</v>
      </c>
      <c r="C48" s="16">
        <f t="shared" si="0"/>
        <v>5113.5839999999998</v>
      </c>
      <c r="D48" s="16">
        <f t="shared" si="1"/>
        <v>7000</v>
      </c>
      <c r="E48" s="16">
        <f t="shared" si="8"/>
        <v>0</v>
      </c>
      <c r="F48" s="16">
        <f t="shared" si="9"/>
        <v>1886.4160000000002</v>
      </c>
      <c r="G48" s="16"/>
      <c r="H48" s="17" t="s">
        <v>47</v>
      </c>
      <c r="I48" s="18">
        <f t="shared" si="3"/>
        <v>5.23</v>
      </c>
      <c r="J48" s="19">
        <f t="shared" si="4"/>
        <v>0</v>
      </c>
      <c r="K48" s="20">
        <f t="shared" si="2"/>
        <v>0</v>
      </c>
      <c r="L48" s="18">
        <f t="shared" si="5"/>
        <v>0</v>
      </c>
      <c r="M48" s="21">
        <f t="shared" si="6"/>
        <v>0</v>
      </c>
      <c r="N48" s="22">
        <f t="shared" si="7"/>
        <v>0</v>
      </c>
    </row>
    <row r="49" spans="1:14" s="6" customFormat="1" x14ac:dyDescent="0.25">
      <c r="A49" s="23"/>
      <c r="B49" s="8" t="s">
        <v>4</v>
      </c>
      <c r="C49" s="16">
        <f t="shared" si="0"/>
        <v>7386.2880000000005</v>
      </c>
      <c r="D49" s="16">
        <f t="shared" si="1"/>
        <v>7000</v>
      </c>
      <c r="E49" s="16">
        <f t="shared" si="8"/>
        <v>386.28800000000047</v>
      </c>
      <c r="F49" s="16">
        <f t="shared" si="9"/>
        <v>0</v>
      </c>
      <c r="G49" s="16"/>
      <c r="H49" s="17" t="s">
        <v>4</v>
      </c>
      <c r="I49" s="18">
        <f t="shared" si="3"/>
        <v>7.48</v>
      </c>
      <c r="J49" s="19">
        <f t="shared" si="4"/>
        <v>0</v>
      </c>
      <c r="K49" s="20">
        <f t="shared" si="2"/>
        <v>0</v>
      </c>
      <c r="L49" s="18">
        <f t="shared" si="5"/>
        <v>0</v>
      </c>
      <c r="M49" s="21">
        <f>$B$12</f>
        <v>0</v>
      </c>
      <c r="N49" s="22">
        <f t="shared" si="7"/>
        <v>0</v>
      </c>
    </row>
    <row r="50" spans="1:14" s="6" customFormat="1" x14ac:dyDescent="0.25">
      <c r="A50" s="23"/>
      <c r="B50" s="8" t="s">
        <v>5</v>
      </c>
      <c r="C50" s="16">
        <f t="shared" si="0"/>
        <v>7670.3760000000011</v>
      </c>
      <c r="D50" s="16">
        <f t="shared" si="1"/>
        <v>7000</v>
      </c>
      <c r="E50" s="16">
        <f>IF(E49+C50-D50&gt;$B$10,$B$10,IF(E49+C50-D50&lt;0,0,E49+C50-D50))</f>
        <v>1056.6640000000016</v>
      </c>
      <c r="F50" s="16">
        <f t="shared" si="9"/>
        <v>0</v>
      </c>
      <c r="G50" s="16"/>
      <c r="H50" s="17" t="s">
        <v>5</v>
      </c>
      <c r="I50" s="18">
        <f t="shared" si="3"/>
        <v>8.08</v>
      </c>
      <c r="J50" s="19">
        <f t="shared" si="4"/>
        <v>0</v>
      </c>
      <c r="K50" s="20">
        <f t="shared" si="2"/>
        <v>0</v>
      </c>
      <c r="L50" s="18">
        <f t="shared" si="5"/>
        <v>0</v>
      </c>
      <c r="M50" s="21">
        <f t="shared" si="6"/>
        <v>0</v>
      </c>
      <c r="N50" s="22">
        <f t="shared" si="7"/>
        <v>0</v>
      </c>
    </row>
    <row r="51" spans="1:14" s="6" customFormat="1" x14ac:dyDescent="0.25">
      <c r="A51" s="23"/>
      <c r="B51" s="8" t="s">
        <v>6</v>
      </c>
      <c r="C51" s="16">
        <f t="shared" si="0"/>
        <v>4545.4080000000004</v>
      </c>
      <c r="D51" s="16">
        <f t="shared" si="1"/>
        <v>7000</v>
      </c>
      <c r="E51" s="16">
        <f>IF(E50+C51-D51&gt;$B$10,$B$10,IF(E50+C51-D51&lt;0,0,E50+C51-D51))</f>
        <v>0</v>
      </c>
      <c r="F51" s="16">
        <f t="shared" si="9"/>
        <v>1397.9279999999981</v>
      </c>
      <c r="G51" s="16"/>
      <c r="H51" s="17" t="s">
        <v>6</v>
      </c>
      <c r="I51" s="18">
        <f t="shared" si="3"/>
        <v>7.79</v>
      </c>
      <c r="J51" s="19">
        <f t="shared" si="4"/>
        <v>0</v>
      </c>
      <c r="K51" s="20">
        <f t="shared" si="2"/>
        <v>0</v>
      </c>
      <c r="L51" s="18">
        <f>K51*0.623</f>
        <v>0</v>
      </c>
      <c r="M51" s="21">
        <f t="shared" si="6"/>
        <v>0</v>
      </c>
      <c r="N51" s="22">
        <f t="shared" si="7"/>
        <v>0</v>
      </c>
    </row>
    <row r="52" spans="1:14" s="6" customFormat="1" x14ac:dyDescent="0.25">
      <c r="A52" s="23"/>
      <c r="B52" s="8" t="s">
        <v>7</v>
      </c>
      <c r="C52" s="16">
        <f t="shared" si="0"/>
        <v>5397.6719999999996</v>
      </c>
      <c r="D52" s="16">
        <f t="shared" si="1"/>
        <v>7000</v>
      </c>
      <c r="E52" s="16">
        <f>IF(E51+C52-D52&gt;$B$10,$B$10,IF(E51+C52-D52&lt;0,0,E51+C52-D52))</f>
        <v>0</v>
      </c>
      <c r="F52" s="16">
        <f t="shared" si="9"/>
        <v>1602.3280000000004</v>
      </c>
      <c r="G52" s="16"/>
      <c r="H52" s="17" t="s">
        <v>7</v>
      </c>
      <c r="I52" s="18">
        <f t="shared" si="3"/>
        <v>7.78</v>
      </c>
      <c r="J52" s="19">
        <f t="shared" si="4"/>
        <v>0</v>
      </c>
      <c r="K52" s="20">
        <f t="shared" si="2"/>
        <v>0</v>
      </c>
      <c r="L52" s="18">
        <f t="shared" si="5"/>
        <v>0</v>
      </c>
      <c r="M52" s="21">
        <f t="shared" si="6"/>
        <v>0</v>
      </c>
      <c r="N52" s="22">
        <f t="shared" si="7"/>
        <v>0</v>
      </c>
    </row>
    <row r="53" spans="1:14" s="6" customFormat="1" x14ac:dyDescent="0.25">
      <c r="A53" s="23"/>
      <c r="B53" s="8" t="s">
        <v>8</v>
      </c>
      <c r="C53" s="16">
        <f t="shared" si="0"/>
        <v>6107.8919999999998</v>
      </c>
      <c r="D53" s="16">
        <f t="shared" si="1"/>
        <v>7000</v>
      </c>
      <c r="E53" s="16">
        <f>IF(E52+C53-D53&gt;$B$10,$B$10,IF(E52+C53-D53&lt;0,0,E52+C53-D53))</f>
        <v>0</v>
      </c>
      <c r="F53" s="16">
        <f t="shared" si="9"/>
        <v>892.10800000000017</v>
      </c>
      <c r="G53" s="16"/>
      <c r="H53" s="17" t="s">
        <v>8</v>
      </c>
      <c r="I53" s="18">
        <f t="shared" si="3"/>
        <v>6.06</v>
      </c>
      <c r="J53" s="19">
        <f t="shared" si="4"/>
        <v>0</v>
      </c>
      <c r="K53" s="20">
        <f>I53*J53</f>
        <v>0</v>
      </c>
      <c r="L53" s="18">
        <f t="shared" si="5"/>
        <v>0</v>
      </c>
      <c r="M53" s="21">
        <f t="shared" si="6"/>
        <v>0</v>
      </c>
      <c r="N53" s="22">
        <f t="shared" si="7"/>
        <v>0</v>
      </c>
    </row>
    <row r="54" spans="1:14" s="6" customFormat="1" x14ac:dyDescent="0.25">
      <c r="A54" s="23"/>
      <c r="B54" s="8" t="s">
        <v>9</v>
      </c>
      <c r="C54" s="16">
        <f t="shared" si="0"/>
        <v>6391.98</v>
      </c>
      <c r="D54" s="16">
        <f t="shared" si="1"/>
        <v>7000</v>
      </c>
      <c r="E54" s="16">
        <f t="shared" ref="E54:E55" si="10">IF(E53+C54-D54&gt;$B$10,$B$10,IF(E53+C54-D54&lt;0,0,E53+C54-D54))</f>
        <v>0</v>
      </c>
      <c r="F54" s="16">
        <f t="shared" si="9"/>
        <v>608.02000000000044</v>
      </c>
      <c r="G54" s="16"/>
      <c r="H54" s="17" t="s">
        <v>9</v>
      </c>
      <c r="I54" s="18">
        <f t="shared" si="3"/>
        <v>4.9000000000000004</v>
      </c>
      <c r="J54" s="19">
        <f t="shared" si="4"/>
        <v>0</v>
      </c>
      <c r="K54" s="20">
        <f t="shared" si="2"/>
        <v>0</v>
      </c>
      <c r="L54" s="18">
        <f t="shared" si="5"/>
        <v>0</v>
      </c>
      <c r="M54" s="21">
        <f t="shared" si="6"/>
        <v>0</v>
      </c>
      <c r="N54" s="22">
        <f t="shared" si="7"/>
        <v>0</v>
      </c>
    </row>
    <row r="55" spans="1:14" s="6" customFormat="1" x14ac:dyDescent="0.25">
      <c r="A55" s="23"/>
      <c r="B55" s="8" t="s">
        <v>10</v>
      </c>
      <c r="C55" s="16">
        <f t="shared" si="0"/>
        <v>5965.8480000000009</v>
      </c>
      <c r="D55" s="16">
        <f t="shared" si="1"/>
        <v>7000</v>
      </c>
      <c r="E55" s="16">
        <f t="shared" si="10"/>
        <v>0</v>
      </c>
      <c r="F55" s="16">
        <f t="shared" si="9"/>
        <v>1034.1519999999991</v>
      </c>
      <c r="G55" s="16"/>
      <c r="H55" s="17" t="s">
        <v>10</v>
      </c>
      <c r="I55" s="18">
        <f t="shared" si="3"/>
        <v>3.06</v>
      </c>
      <c r="J55" s="19">
        <f t="shared" si="4"/>
        <v>0</v>
      </c>
      <c r="K55" s="20">
        <f>I55*J55</f>
        <v>0</v>
      </c>
      <c r="L55" s="18">
        <f t="shared" si="5"/>
        <v>0</v>
      </c>
      <c r="M55" s="21">
        <f t="shared" si="6"/>
        <v>0</v>
      </c>
      <c r="N55" s="22">
        <f>M55*L55</f>
        <v>0</v>
      </c>
    </row>
    <row r="56" spans="1:14" s="6" customFormat="1" x14ac:dyDescent="0.25">
      <c r="A56" s="23"/>
      <c r="B56" s="8" t="s">
        <v>11</v>
      </c>
      <c r="C56" s="16">
        <f t="shared" si="0"/>
        <v>5255.6280000000006</v>
      </c>
      <c r="D56" s="16">
        <f t="shared" si="1"/>
        <v>7000</v>
      </c>
      <c r="E56" s="16">
        <f>IF(E55+C56-D56&gt;$B$10,$B$10,IF(E55+C56-D56&lt;0,0,E55+C56-D56))</f>
        <v>0</v>
      </c>
      <c r="F56" s="16">
        <f t="shared" si="9"/>
        <v>1744.3719999999994</v>
      </c>
      <c r="G56" s="16"/>
      <c r="H56" s="17" t="s">
        <v>11</v>
      </c>
      <c r="I56" s="18">
        <f t="shared" si="3"/>
        <v>2.12</v>
      </c>
      <c r="J56" s="19">
        <f t="shared" si="4"/>
        <v>0</v>
      </c>
      <c r="K56" s="20">
        <f t="shared" si="2"/>
        <v>0</v>
      </c>
      <c r="L56" s="18">
        <f t="shared" si="5"/>
        <v>0</v>
      </c>
      <c r="M56" s="21">
        <f>$B$12</f>
        <v>0</v>
      </c>
      <c r="N56" s="22">
        <f t="shared" si="7"/>
        <v>0</v>
      </c>
    </row>
    <row r="57" spans="1:14" s="6" customFormat="1" ht="15.75" thickBot="1" x14ac:dyDescent="0.3">
      <c r="A57" s="15" t="s">
        <v>25</v>
      </c>
      <c r="B57" s="8" t="s">
        <v>0</v>
      </c>
      <c r="C57" s="16">
        <f t="shared" ref="C57:C68" si="11">$B$7*$B$8/100*0.623*$B16*$B$32+D16</f>
        <v>5255.6280000000006</v>
      </c>
      <c r="D57" s="16">
        <f t="shared" ref="D57:D68" si="12">$B$12*0.623*K45+$B$13</f>
        <v>7000</v>
      </c>
      <c r="E57" s="16">
        <f t="shared" ref="E57" si="13">IF(E56+C57-D57&gt;$B$10,$B$10,IF(E56+C57-D57&lt;0,0,E56+C57-D57))</f>
        <v>0</v>
      </c>
      <c r="F57" s="16">
        <f t="shared" si="9"/>
        <v>1744.3719999999994</v>
      </c>
      <c r="G57" s="16"/>
      <c r="H57" s="24"/>
      <c r="I57" s="25"/>
      <c r="J57" s="26"/>
      <c r="K57" s="27"/>
      <c r="L57" s="25"/>
      <c r="M57" s="28"/>
      <c r="N57" s="29"/>
    </row>
    <row r="58" spans="1:14" s="6" customFormat="1" x14ac:dyDescent="0.25">
      <c r="A58" s="23"/>
      <c r="B58" s="8" t="s">
        <v>1</v>
      </c>
      <c r="C58" s="16">
        <f t="shared" si="11"/>
        <v>4261.32</v>
      </c>
      <c r="D58" s="16">
        <f t="shared" si="12"/>
        <v>7000</v>
      </c>
      <c r="E58" s="16">
        <f>IF(E57+C58-D58&gt;$B$10,$B$10,IF(E57+C58-D58&lt;0,0,E57+C58-D58))</f>
        <v>0</v>
      </c>
      <c r="F58" s="16">
        <f t="shared" si="9"/>
        <v>2738.6800000000003</v>
      </c>
      <c r="G58" s="16"/>
      <c r="H58" s="8"/>
      <c r="I58" s="8"/>
      <c r="J58" s="8"/>
    </row>
    <row r="59" spans="1:14" s="6" customFormat="1" x14ac:dyDescent="0.25">
      <c r="A59" s="23"/>
      <c r="B59" s="8" t="s">
        <v>2</v>
      </c>
      <c r="C59" s="16">
        <f t="shared" si="11"/>
        <v>4829.4960000000001</v>
      </c>
      <c r="D59" s="16">
        <f t="shared" si="12"/>
        <v>7000</v>
      </c>
      <c r="E59" s="16">
        <f t="shared" ref="E59:E63" si="14">IF(E58+C59-D59&gt;$B$10,$B$10,IF(E58+C59-D59&lt;0,0,E58+C59-D59))</f>
        <v>0</v>
      </c>
      <c r="F59" s="16">
        <f t="shared" si="9"/>
        <v>2170.5039999999999</v>
      </c>
      <c r="G59" s="16"/>
      <c r="H59" s="8"/>
      <c r="I59" s="8"/>
      <c r="J59" s="8"/>
    </row>
    <row r="60" spans="1:14" s="6" customFormat="1" x14ac:dyDescent="0.25">
      <c r="A60" s="23"/>
      <c r="B60" s="8" t="s">
        <v>3</v>
      </c>
      <c r="C60" s="16">
        <f t="shared" si="11"/>
        <v>5113.5839999999998</v>
      </c>
      <c r="D60" s="16">
        <f t="shared" si="12"/>
        <v>7000</v>
      </c>
      <c r="E60" s="16">
        <f t="shared" si="14"/>
        <v>0</v>
      </c>
      <c r="F60" s="16">
        <f t="shared" si="9"/>
        <v>1886.4160000000002</v>
      </c>
      <c r="G60" s="16"/>
      <c r="H60" s="8"/>
      <c r="I60" s="8"/>
      <c r="J60" s="8"/>
    </row>
    <row r="61" spans="1:14" s="6" customFormat="1" ht="13.5" customHeight="1" x14ac:dyDescent="0.25">
      <c r="A61" s="23"/>
      <c r="B61" s="8" t="s">
        <v>4</v>
      </c>
      <c r="C61" s="16">
        <f t="shared" si="11"/>
        <v>7386.2880000000005</v>
      </c>
      <c r="D61" s="16">
        <f t="shared" si="12"/>
        <v>7000</v>
      </c>
      <c r="E61" s="16">
        <f t="shared" si="14"/>
        <v>386.28800000000047</v>
      </c>
      <c r="F61" s="16">
        <f t="shared" si="9"/>
        <v>0</v>
      </c>
      <c r="G61" s="16"/>
      <c r="H61" s="8"/>
      <c r="I61" s="8"/>
      <c r="J61" s="8"/>
    </row>
    <row r="62" spans="1:14" s="6" customFormat="1" ht="15.75" customHeight="1" x14ac:dyDescent="0.25">
      <c r="A62" s="23"/>
      <c r="B62" s="8" t="s">
        <v>5</v>
      </c>
      <c r="C62" s="16">
        <f t="shared" si="11"/>
        <v>7670.3760000000011</v>
      </c>
      <c r="D62" s="16">
        <f t="shared" si="12"/>
        <v>7000</v>
      </c>
      <c r="E62" s="16">
        <f t="shared" si="14"/>
        <v>1056.6640000000016</v>
      </c>
      <c r="F62" s="16">
        <f t="shared" si="9"/>
        <v>0</v>
      </c>
      <c r="G62" s="16"/>
      <c r="H62" s="8"/>
      <c r="I62" s="8"/>
      <c r="J62" s="8"/>
    </row>
    <row r="63" spans="1:14" s="6" customFormat="1" x14ac:dyDescent="0.25">
      <c r="A63" s="23"/>
      <c r="B63" s="8" t="s">
        <v>6</v>
      </c>
      <c r="C63" s="16">
        <f t="shared" si="11"/>
        <v>4545.4080000000004</v>
      </c>
      <c r="D63" s="16">
        <f t="shared" si="12"/>
        <v>7000</v>
      </c>
      <c r="E63" s="16">
        <f t="shared" si="14"/>
        <v>0</v>
      </c>
      <c r="F63" s="16">
        <f t="shared" si="9"/>
        <v>1397.9279999999981</v>
      </c>
      <c r="G63" s="16"/>
      <c r="H63" s="8"/>
      <c r="I63" s="8"/>
      <c r="J63" s="8"/>
    </row>
    <row r="64" spans="1:14" s="6" customFormat="1" x14ac:dyDescent="0.25">
      <c r="A64" s="23"/>
      <c r="B64" s="8" t="s">
        <v>7</v>
      </c>
      <c r="C64" s="16">
        <f t="shared" si="11"/>
        <v>5397.6719999999996</v>
      </c>
      <c r="D64" s="16">
        <f t="shared" si="12"/>
        <v>7000</v>
      </c>
      <c r="E64" s="16">
        <f>IF(E63+C64-D64&gt;$B$10,$B$10,IF(E63+C64-D64&lt;0,0,E63+C64-D64))</f>
        <v>0</v>
      </c>
      <c r="F64" s="16">
        <f t="shared" si="9"/>
        <v>1602.3280000000004</v>
      </c>
      <c r="G64" s="16"/>
      <c r="H64" s="8"/>
      <c r="I64" s="8"/>
      <c r="J64" s="8"/>
    </row>
    <row r="65" spans="1:10" s="6" customFormat="1" x14ac:dyDescent="0.25">
      <c r="A65" s="23"/>
      <c r="B65" s="8" t="s">
        <v>8</v>
      </c>
      <c r="C65" s="16">
        <f t="shared" si="11"/>
        <v>6107.8919999999998</v>
      </c>
      <c r="D65" s="16">
        <f t="shared" si="12"/>
        <v>7000</v>
      </c>
      <c r="E65" s="16">
        <f t="shared" ref="E65:E66" si="15">IF(E64+C65-D65&gt;$B$10,$B$10,IF(E64+C65-D65&lt;0,0,E64+C65-D65))</f>
        <v>0</v>
      </c>
      <c r="F65" s="16">
        <f t="shared" si="9"/>
        <v>892.10800000000017</v>
      </c>
      <c r="G65" s="16"/>
      <c r="H65" s="8"/>
      <c r="I65" s="8"/>
      <c r="J65" s="8"/>
    </row>
    <row r="66" spans="1:10" s="6" customFormat="1" x14ac:dyDescent="0.25">
      <c r="A66" s="23"/>
      <c r="B66" s="8" t="s">
        <v>9</v>
      </c>
      <c r="C66" s="16">
        <f t="shared" si="11"/>
        <v>6391.98</v>
      </c>
      <c r="D66" s="16">
        <f t="shared" si="12"/>
        <v>7000</v>
      </c>
      <c r="E66" s="16">
        <f t="shared" si="15"/>
        <v>0</v>
      </c>
      <c r="F66" s="16">
        <f t="shared" si="9"/>
        <v>608.02000000000044</v>
      </c>
      <c r="G66" s="16"/>
      <c r="H66" s="8"/>
      <c r="I66" s="8"/>
      <c r="J66" s="8"/>
    </row>
    <row r="67" spans="1:10" s="6" customFormat="1" x14ac:dyDescent="0.25">
      <c r="A67" s="23"/>
      <c r="B67" s="8" t="s">
        <v>10</v>
      </c>
      <c r="C67" s="16">
        <f t="shared" si="11"/>
        <v>5965.8480000000009</v>
      </c>
      <c r="D67" s="16">
        <f t="shared" si="12"/>
        <v>7000</v>
      </c>
      <c r="E67" s="16">
        <f>IF(E66+C67-D67&gt;$B$10,$B$10,IF(E66+C67-D67&lt;0,0,E66+C67-D67))</f>
        <v>0</v>
      </c>
      <c r="F67" s="16">
        <f t="shared" si="9"/>
        <v>1034.1519999999991</v>
      </c>
      <c r="G67" s="16"/>
      <c r="H67" s="8"/>
      <c r="I67" s="8"/>
      <c r="J67" s="8"/>
    </row>
    <row r="68" spans="1:10" s="6" customFormat="1" x14ac:dyDescent="0.25">
      <c r="A68" s="23"/>
      <c r="B68" s="8" t="s">
        <v>11</v>
      </c>
      <c r="C68" s="16">
        <f t="shared" si="11"/>
        <v>5255.6280000000006</v>
      </c>
      <c r="D68" s="16">
        <f t="shared" si="12"/>
        <v>7000</v>
      </c>
      <c r="E68" s="16">
        <f t="shared" ref="E68:E72" si="16">IF(E67+C68-D68&gt;$B$10,$B$10,IF(E67+C68-D68&lt;0,0,E67+C68-D68))</f>
        <v>0</v>
      </c>
      <c r="F68" s="16">
        <f t="shared" si="9"/>
        <v>1744.3719999999994</v>
      </c>
      <c r="G68" s="16"/>
      <c r="H68" s="8"/>
      <c r="I68" s="8"/>
      <c r="J68" s="8"/>
    </row>
    <row r="69" spans="1:10" s="6" customFormat="1" x14ac:dyDescent="0.25">
      <c r="A69" s="15" t="s">
        <v>26</v>
      </c>
      <c r="B69" s="8" t="s">
        <v>0</v>
      </c>
      <c r="C69" s="16">
        <f t="shared" ref="C69:C80" si="17">$B$7*$B$8/100*0.623*$B16*$B$33+D16</f>
        <v>5255.6280000000006</v>
      </c>
      <c r="D69" s="16">
        <f t="shared" ref="D69:D80" si="18">$B$12*0.623*K45+$B$13</f>
        <v>7000</v>
      </c>
      <c r="E69" s="16">
        <f t="shared" si="16"/>
        <v>0</v>
      </c>
      <c r="F69" s="16">
        <f t="shared" si="9"/>
        <v>1744.3719999999994</v>
      </c>
      <c r="G69" s="16"/>
      <c r="H69" s="8"/>
      <c r="I69" s="8"/>
      <c r="J69" s="8"/>
    </row>
    <row r="70" spans="1:10" s="6" customFormat="1" x14ac:dyDescent="0.25">
      <c r="A70" s="23"/>
      <c r="B70" s="8" t="s">
        <v>1</v>
      </c>
      <c r="C70" s="16">
        <f t="shared" si="17"/>
        <v>4261.32</v>
      </c>
      <c r="D70" s="16">
        <f t="shared" si="18"/>
        <v>7000</v>
      </c>
      <c r="E70" s="16">
        <f t="shared" si="16"/>
        <v>0</v>
      </c>
      <c r="F70" s="16">
        <f t="shared" si="9"/>
        <v>2738.6800000000003</v>
      </c>
      <c r="G70" s="16"/>
      <c r="H70" s="8"/>
      <c r="I70" s="8"/>
      <c r="J70" s="8"/>
    </row>
    <row r="71" spans="1:10" s="6" customFormat="1" x14ac:dyDescent="0.25">
      <c r="A71" s="23"/>
      <c r="B71" s="8" t="s">
        <v>2</v>
      </c>
      <c r="C71" s="16">
        <f t="shared" si="17"/>
        <v>4829.4960000000001</v>
      </c>
      <c r="D71" s="16">
        <f t="shared" si="18"/>
        <v>7000</v>
      </c>
      <c r="E71" s="16">
        <f t="shared" si="16"/>
        <v>0</v>
      </c>
      <c r="F71" s="16">
        <f t="shared" si="9"/>
        <v>2170.5039999999999</v>
      </c>
      <c r="G71" s="16"/>
      <c r="H71" s="8"/>
      <c r="I71" s="8"/>
      <c r="J71" s="8"/>
    </row>
    <row r="72" spans="1:10" s="6" customFormat="1" x14ac:dyDescent="0.25">
      <c r="A72" s="8"/>
      <c r="B72" s="8" t="s">
        <v>3</v>
      </c>
      <c r="C72" s="16">
        <f t="shared" si="17"/>
        <v>5113.5839999999998</v>
      </c>
      <c r="D72" s="16">
        <f t="shared" si="18"/>
        <v>7000</v>
      </c>
      <c r="E72" s="16">
        <f t="shared" si="16"/>
        <v>0</v>
      </c>
      <c r="F72" s="16">
        <f t="shared" si="9"/>
        <v>1886.4160000000002</v>
      </c>
      <c r="G72" s="16"/>
      <c r="H72" s="8"/>
      <c r="I72" s="8"/>
      <c r="J72" s="8"/>
    </row>
    <row r="73" spans="1:10" s="6" customFormat="1" x14ac:dyDescent="0.25">
      <c r="A73" s="8"/>
      <c r="B73" s="8" t="s">
        <v>4</v>
      </c>
      <c r="C73" s="16">
        <f t="shared" si="17"/>
        <v>7386.2880000000005</v>
      </c>
      <c r="D73" s="16">
        <f t="shared" si="18"/>
        <v>7000</v>
      </c>
      <c r="E73" s="16">
        <f>IF(E72+C73-D73&gt;$B$10,$B$10,IF(E72+C73-D73&lt;0,0,E72+C73-D73))</f>
        <v>386.28800000000047</v>
      </c>
      <c r="F73" s="16">
        <f t="shared" si="9"/>
        <v>0</v>
      </c>
      <c r="G73" s="16"/>
      <c r="H73" s="8"/>
      <c r="I73" s="8"/>
      <c r="J73" s="8"/>
    </row>
    <row r="74" spans="1:10" s="6" customFormat="1" x14ac:dyDescent="0.25">
      <c r="A74" s="8"/>
      <c r="B74" s="8" t="s">
        <v>5</v>
      </c>
      <c r="C74" s="16">
        <f t="shared" si="17"/>
        <v>7670.3760000000011</v>
      </c>
      <c r="D74" s="16">
        <f t="shared" si="18"/>
        <v>7000</v>
      </c>
      <c r="E74" s="16">
        <f>IF(E73+C74-D74&gt;$B$10,$B$10,IF(E73+C74-D74&lt;0,0,E73+C74-D74))</f>
        <v>1056.6640000000016</v>
      </c>
      <c r="F74" s="16">
        <f t="shared" si="9"/>
        <v>0</v>
      </c>
      <c r="G74" s="16"/>
      <c r="H74" s="8"/>
      <c r="I74" s="8"/>
      <c r="J74" s="8"/>
    </row>
    <row r="75" spans="1:10" s="6" customFormat="1" x14ac:dyDescent="0.25">
      <c r="A75" s="8"/>
      <c r="B75" s="8" t="s">
        <v>6</v>
      </c>
      <c r="C75" s="16">
        <f t="shared" si="17"/>
        <v>4545.4080000000004</v>
      </c>
      <c r="D75" s="16">
        <f t="shared" si="18"/>
        <v>7000</v>
      </c>
      <c r="E75" s="16">
        <f t="shared" ref="E75:E76" si="19">IF(E74+C75-D75&gt;$B$10,$B$10,IF(E74+C75-D75&lt;0,0,E74+C75-D75))</f>
        <v>0</v>
      </c>
      <c r="F75" s="16">
        <f t="shared" si="9"/>
        <v>1397.9279999999981</v>
      </c>
      <c r="G75" s="16"/>
      <c r="H75" s="8"/>
      <c r="I75" s="8"/>
      <c r="J75" s="8"/>
    </row>
    <row r="76" spans="1:10" s="6" customFormat="1" x14ac:dyDescent="0.25">
      <c r="A76" s="8"/>
      <c r="B76" s="8" t="s">
        <v>7</v>
      </c>
      <c r="C76" s="16">
        <f t="shared" si="17"/>
        <v>5397.6719999999996</v>
      </c>
      <c r="D76" s="16">
        <f t="shared" si="18"/>
        <v>7000</v>
      </c>
      <c r="E76" s="16">
        <f t="shared" si="19"/>
        <v>0</v>
      </c>
      <c r="F76" s="16">
        <f t="shared" si="9"/>
        <v>1602.3280000000004</v>
      </c>
      <c r="G76" s="16"/>
      <c r="H76" s="8"/>
      <c r="I76" s="8"/>
      <c r="J76" s="8"/>
    </row>
    <row r="77" spans="1:10" s="6" customFormat="1" x14ac:dyDescent="0.25">
      <c r="A77" s="8"/>
      <c r="B77" s="8" t="s">
        <v>8</v>
      </c>
      <c r="C77" s="16">
        <f t="shared" si="17"/>
        <v>6107.8919999999998</v>
      </c>
      <c r="D77" s="16">
        <f t="shared" si="18"/>
        <v>7000</v>
      </c>
      <c r="E77" s="16">
        <f>IF(E76+C77-D77&gt;$B$10,$B$10,IF(E76+C77-D77&lt;0,0,E76+C77-D77))</f>
        <v>0</v>
      </c>
      <c r="F77" s="16">
        <f t="shared" si="9"/>
        <v>892.10800000000017</v>
      </c>
      <c r="G77" s="16"/>
      <c r="H77" s="8"/>
      <c r="I77" s="8"/>
      <c r="J77" s="8"/>
    </row>
    <row r="78" spans="1:10" s="6" customFormat="1" x14ac:dyDescent="0.25">
      <c r="A78" s="8"/>
      <c r="B78" s="8" t="s">
        <v>9</v>
      </c>
      <c r="C78" s="16">
        <f t="shared" si="17"/>
        <v>6391.98</v>
      </c>
      <c r="D78" s="16">
        <f t="shared" si="18"/>
        <v>7000</v>
      </c>
      <c r="E78" s="16">
        <f t="shared" ref="E78" si="20">IF(E77+C78-D78&gt;$B$10,$B$10,IF(E77+C78-D78&lt;0,0,E77+C78-D78))</f>
        <v>0</v>
      </c>
      <c r="F78" s="16">
        <f t="shared" si="9"/>
        <v>608.02000000000044</v>
      </c>
      <c r="G78" s="16"/>
      <c r="H78" s="8"/>
      <c r="I78" s="8"/>
      <c r="J78" s="8"/>
    </row>
    <row r="79" spans="1:10" s="6" customFormat="1" x14ac:dyDescent="0.25">
      <c r="A79" s="8"/>
      <c r="B79" s="8" t="s">
        <v>10</v>
      </c>
      <c r="C79" s="16">
        <f t="shared" si="17"/>
        <v>5965.8480000000009</v>
      </c>
      <c r="D79" s="16">
        <f t="shared" si="18"/>
        <v>7000</v>
      </c>
      <c r="E79" s="16">
        <f>IF(E78+C79-D79&gt;$B$10,$B$10,IF(E78+C79-D79&lt;0,0,E78+C79-D79))</f>
        <v>0</v>
      </c>
      <c r="F79" s="16">
        <f t="shared" si="9"/>
        <v>1034.1519999999991</v>
      </c>
      <c r="G79" s="16"/>
      <c r="H79" s="8"/>
      <c r="I79" s="8"/>
      <c r="J79" s="8"/>
    </row>
    <row r="80" spans="1:10" s="6" customFormat="1" x14ac:dyDescent="0.25">
      <c r="A80" s="8"/>
      <c r="B80" s="8" t="s">
        <v>11</v>
      </c>
      <c r="C80" s="16">
        <f t="shared" si="17"/>
        <v>5255.6280000000006</v>
      </c>
      <c r="D80" s="16">
        <f t="shared" si="18"/>
        <v>7000</v>
      </c>
      <c r="E80" s="16">
        <f t="shared" ref="E80" si="21">IF(E79+C80-D80&gt;$B$10,$B$10,IF(E79+C80-D80&lt;0,0,E79+C80-D80))</f>
        <v>0</v>
      </c>
      <c r="F80" s="16">
        <f t="shared" si="9"/>
        <v>1744.3719999999994</v>
      </c>
      <c r="G80" s="16"/>
      <c r="H80" s="8"/>
      <c r="I80" s="8"/>
      <c r="J80" s="8"/>
    </row>
  </sheetData>
  <sheetProtection sheet="1" objects="1" scenarios="1"/>
  <mergeCells count="4">
    <mergeCell ref="A6:B6"/>
    <mergeCell ref="B43:H43"/>
    <mergeCell ref="A15:B15"/>
    <mergeCell ref="A30:B30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jmechell</dc:creator>
  <cp:lastModifiedBy>bclayton</cp:lastModifiedBy>
  <dcterms:created xsi:type="dcterms:W3CDTF">2009-07-14T16:54:29Z</dcterms:created>
  <dcterms:modified xsi:type="dcterms:W3CDTF">2011-04-06T17:36:27Z</dcterms:modified>
</cp:coreProperties>
</file>